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39" i="1"/>
  <c r="E31"/>
  <c r="E29"/>
  <c r="E28"/>
  <c r="E25"/>
  <c r="E17"/>
  <c r="E15"/>
  <c r="E10"/>
  <c r="E12"/>
  <c r="E11"/>
  <c r="F41" l="1"/>
  <c r="F34"/>
  <c r="F31"/>
  <c r="F28"/>
  <c r="F13"/>
  <c r="F15"/>
  <c r="F10"/>
  <c r="F29"/>
  <c r="F17"/>
  <c r="F64"/>
  <c r="F62"/>
  <c r="F59"/>
  <c r="F54"/>
  <c r="F61"/>
  <c r="F60"/>
  <c r="F58"/>
  <c r="F67"/>
  <c r="F66"/>
  <c r="F65"/>
  <c r="F63"/>
  <c r="F57"/>
  <c r="F56"/>
  <c r="F55"/>
  <c r="F53"/>
  <c r="F25" l="1"/>
  <c r="F11" s="1"/>
  <c r="F12"/>
  <c r="F47"/>
  <c r="F19" l="1"/>
  <c r="F22" s="1"/>
  <c r="F42"/>
  <c r="F44"/>
  <c r="E42" l="1"/>
  <c r="E41" l="1"/>
  <c r="E44" s="1"/>
  <c r="E13"/>
  <c r="E19" l="1"/>
  <c r="E22" s="1"/>
  <c r="F68" l="1"/>
</calcChain>
</file>

<file path=xl/sharedStrings.xml><?xml version="1.0" encoding="utf-8"?>
<sst xmlns="http://schemas.openxmlformats.org/spreadsheetml/2006/main" count="204" uniqueCount="140">
  <si>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</si>
  <si>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</si>
  <si>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</si>
  <si>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</si>
  <si>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</si>
  <si>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</si>
  <si>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</si>
  <si>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</si>
  <si>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</si>
  <si>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</si>
  <si>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</si>
  <si>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</si>
  <si>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</si>
  <si>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</si>
  <si>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</si>
  <si>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</si>
  <si>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</si>
  <si>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</si>
  <si>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</si>
  <si>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</si>
  <si>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</si>
  <si>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</si>
  <si>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</si>
  <si>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</si>
  <si>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</si>
  <si>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</si>
  <si>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</si>
  <si>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</si>
  <si>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</si>
  <si>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</si>
  <si>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</si>
  <si>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</si>
  <si>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</si>
  <si>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</si>
  <si>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</si>
  <si>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</si>
  <si>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</si>
  <si>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</si>
  <si>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</si>
  <si>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</si>
  <si>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</si>
  <si>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</si>
  <si>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</si>
  <si>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</si>
  <si>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</si>
  <si>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</si>
  <si>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</si>
  <si>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</si>
  <si>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</si>
  <si>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</si>
  <si>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</si>
  <si>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</si>
  <si>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</si>
  <si>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</si>
  <si>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</si>
  <si>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</si>
  <si>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</si>
  <si>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</si>
  <si>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</si>
  <si>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</si>
  <si>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</si>
  <si>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</si>
  <si>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</si>
  <si>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</si>
  <si>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</si>
  <si>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</si>
  <si>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</si>
  <si>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</si>
  <si>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</si>
  <si>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</si>
  <si>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</si>
  <si>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</si>
  <si>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</si>
  <si>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</si>
  <si>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</si>
  <si>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</si>
  <si>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</si>
  <si>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</si>
  <si>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</si>
  <si>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</si>
  <si>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</si>
  <si>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</si>
  <si>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</si>
  <si>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</si>
  <si>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</si>
  <si>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</si>
  <si>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</si>
  <si>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</si>
  <si>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</si>
  <si>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</si>
  <si>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</si>
  <si>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</si>
  <si>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</si>
  <si>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</si>
  <si>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факт 2018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</si>
  <si>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</si>
  <si>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</si>
  <si>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</si>
  <si>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</si>
  <si>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</si>
  <si>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</si>
  <si>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</si>
  <si>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</si>
  <si>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</si>
  <si>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</si>
  <si>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</si>
  <si>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</si>
  <si>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</si>
  <si>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</si>
  <si>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</si>
  <si>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</si>
  <si>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</si>
  <si>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</si>
  <si>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</si>
  <si>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</si>
  <si>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</si>
  <si>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</si>
  <si>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</si>
  <si>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</si>
  <si>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</si>
  <si>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</si>
  <si>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</si>
  <si>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</si>
  <si>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</si>
  <si>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</si>
  <si>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</si>
  <si>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</si>
  <si>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</si>
  <si>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</si>
  <si>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</si>
  <si>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</si>
  <si>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</si>
  <si>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</si>
  <si>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</si>
  <si>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Отсутсвует информация по утвержденным показателям ЛенРТК</t>
  </si>
  <si>
    <t>Общее количество точек подключения на конец года</t>
  </si>
  <si>
    <t>ИНН</t>
  </si>
  <si>
    <t>КПП</t>
  </si>
  <si>
    <t>Недополученый доход за 2018 год в соответствии с действующим законодательством будет заявлен при тарифном регулировании на 2020 год</t>
  </si>
  <si>
    <t>план 2018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</si>
</sst>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1;&#1054;/&#1047;&#1072;&#1103;&#1074;&#1082;&#1072;%20&#1082;&#1086;&#1088;&#1088;&#1077;&#1082;&#1090;%2001.11.2018/!&#1059;&#1090;&#1086;&#1095;&#1085;&#1077;&#1085;&#1085;&#1099;&#1081;%20&#1088;&#1072;&#1089;&#1095;&#1077;&#1090;%20&#1079;&#1072;&#1103;&#1074;&#1082;&#1080;%20&#1056;&#1069;%20&#1085;&#1072;%202019%20&#1075;%20&#1087;&#1086;%20&#1051;&#1054;%20&#1086;&#1090;%2025.12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18/&#1054;&#1057;&#1042;%20&#1074;&#1077;&#1089;&#1100;%202018/02.04.2019/&#1054;&#1057;&#1042;_20_2018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18/&#1054;&#1057;&#1042;%20&#1074;&#1077;&#1089;&#1100;%202018/&#1056;&#1072;&#1089;&#1093;%20&#1087;&#1086;%20&#1047;&#1055;&#1051;%202018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57;&#1074;&#1086;&#1076;%20&#1090;&#1072;&#1088;&#1080;&#1092;&#10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3\Dogovora\2.%20&#1044;&#1086;&#1093;&#1086;&#1076;&#1099;-&#1088;&#1072;&#1089;&#1093;&#1086;&#1076;&#1099;\&#1044;&#1056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7;&#1089;&#1090;&#1088;_&#1072;&#1073;&#1086;&#1085;&#1077;&#1085;&#1090;&#1086;&#1074;_11.03.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EE.NET.OBORUD.QV.4.178_v.1.5%202018%20&#1051;&#105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6;&#1082;&#1072;&#1079;&#1072;&#1090;&#1077;&#1083;&#1080;%20&#1085;&#1072;&#1076;&#1077;&#1078;&#1085;&#1086;&#1089;&#1090;&#1080;%20&#1080;%20&#1082;&#1072;&#1095;&#1077;&#1089;&#1090;&#1074;&#1072;/2018/2018%20&#1075;&#1086;&#1076;/&#1051;&#1054;/&#1053;&#1072;&#1076;&#1077;&#1078;&#1085;&#1086;&#1089;&#1090;&#1100;%20&#1080;%20&#1082;&#1072;&#1095;&#1077;&#1089;&#1090;&#1074;&#1086;_2018%20&#1051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54;&#1041;&#1051;&#1040;&#1057;&#1058;&#1068;/&#1054;&#1090;&#1095;&#1077;&#1090;&#1099;%20&#1051;&#1054;%20(&#1092;&#1086;&#1088;&#1084;&#1099;%20&#1056;&#1058;&#1050;,%20&#1089;&#1090;&#1072;&#1090;,%20&#1087;&#1086;&#1082;&#1072;&#1079;%20&#1053;&#1080;&#1050;)/2018/9%20&#1084;&#1077;&#1089;.%202018/&#1060;&#1086;&#1088;&#1084;&#1099;%20&#1056;&#1058;&#1050;%20&#1079;&#1072;%209%20&#1084;&#1077;&#1089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пуск по котельным"/>
      <sheetName val="Структура по котельным"/>
      <sheetName val="2.1."/>
      <sheetName val="2.2."/>
      <sheetName val="1.1.2"/>
      <sheetName val="1.3"/>
      <sheetName val="1.4"/>
      <sheetName val="1.5"/>
      <sheetName val="1.6"/>
      <sheetName val="1.15_РЭ"/>
      <sheetName val="174-э8"/>
      <sheetName val="98-э "/>
      <sheetName val="98-э  (3)"/>
      <sheetName val="98-э  (2)"/>
      <sheetName val="1.17. (2)"/>
      <sheetName val="1.17."/>
      <sheetName val="1.18.2"/>
      <sheetName val="1.20"/>
      <sheetName val="1.21.3"/>
      <sheetName val="1.24"/>
      <sheetName val="1.25"/>
      <sheetName val="1.30.2018-2019"/>
      <sheetName val="КАЛЬК"/>
      <sheetName val="КАЛЬК (2)"/>
      <sheetName val="Расходы по ЦИА"/>
      <sheetName val="численность"/>
      <sheetName val="Машины и механизмы"/>
      <sheetName val="свод на 2012 от Пензы"/>
      <sheetName val="Расчет расх на охр труда МЭС"/>
      <sheetName val="э.э.собс.нужды_2012"/>
      <sheetName val="расчет материалов"/>
      <sheetName val="свод на 2012 пенза"/>
      <sheetName val="усл.ед."/>
      <sheetName val="2.1.1.1. Сырье и материалы"/>
      <sheetName val="2.3.4.4. Спецодежда"/>
      <sheetName val="2.4.3.2. ГСМ"/>
      <sheetName val="2.4.7.3. расходы по экологии"/>
      <sheetName val="2.4.7.10. Др.Проч.произ-е расх."/>
      <sheetName val="4.2.8. Страхование"/>
      <sheetName val="4.4.2.юр.услуги"/>
      <sheetName val="4.4.4.обучение персонала"/>
      <sheetName val="4.7.2.транспортный налог"/>
      <sheetName val="командировочные"/>
      <sheetName val="общехозяйственные"/>
      <sheetName val="Расчет ССЧ и трансп расх"/>
      <sheetName val="Расходы на связь"/>
      <sheetName val="Расчет расх на инф-выч ИТОГ"/>
      <sheetName val="Расчет у.е."/>
      <sheetName val="Расчет рабочих"/>
      <sheetName val="Расчет АУП"/>
      <sheetName val="Расчет водителей"/>
      <sheetName val="Итого численность"/>
      <sheetName val="Аренда"/>
      <sheetName val="соцсфера"/>
      <sheetName val="Расчет расх на охр труда"/>
      <sheetName val="Расходы на связь (2)"/>
      <sheetName val="пенза"/>
      <sheetName val="управление"/>
      <sheetName val="управление (2)"/>
      <sheetName val="тарифы 2019"/>
      <sheetName val="КАЛЬК (формулы)"/>
      <sheetName val="тарифы 5 лет (2)"/>
      <sheetName val="тарифы 2019 (2)"/>
      <sheetName val="1.4 р"/>
      <sheetName val="1.5 р"/>
      <sheetName val="Аренда эл.сет.оборуд."/>
      <sheetName val="Экс.обслужив"/>
      <sheetName val="ФОТ"/>
      <sheetName val="расчет Тарифа_2017"/>
      <sheetName val="Тарифы 2017"/>
      <sheetName val="эксперт.заключ2016"/>
      <sheetName val="предложение 1"/>
      <sheetName val="предложение 2"/>
      <sheetName val="у.е.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H21">
            <v>9014.3465253326394</v>
          </cell>
        </row>
        <row r="24">
          <cell r="H24">
            <v>1695.2635854680257</v>
          </cell>
        </row>
        <row r="63">
          <cell r="H63">
            <v>12100.92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2">
          <cell r="G82">
            <v>49112977.789999999</v>
          </cell>
        </row>
        <row r="84">
          <cell r="E84">
            <v>105962.55</v>
          </cell>
        </row>
        <row r="85">
          <cell r="E85">
            <v>85298.84</v>
          </cell>
        </row>
        <row r="86">
          <cell r="E86">
            <v>912952.22</v>
          </cell>
        </row>
        <row r="87">
          <cell r="E87">
            <v>1160709.5900000001</v>
          </cell>
        </row>
        <row r="88">
          <cell r="E88">
            <v>13149624.93</v>
          </cell>
        </row>
        <row r="93">
          <cell r="E93">
            <v>6919338.25</v>
          </cell>
        </row>
        <row r="95">
          <cell r="E95">
            <v>430684.12</v>
          </cell>
        </row>
        <row r="96">
          <cell r="E96">
            <v>783081.69</v>
          </cell>
        </row>
        <row r="101">
          <cell r="E101">
            <v>19810654.079999998</v>
          </cell>
        </row>
        <row r="115">
          <cell r="E115">
            <v>1656.78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пл"/>
      <sheetName val="зпл (увеличение ЛО)"/>
    </sheetNames>
    <sheetDataSet>
      <sheetData sheetId="0">
        <row r="154">
          <cell r="BG154">
            <v>6962757.1054273322</v>
          </cell>
        </row>
        <row r="155">
          <cell r="BG155">
            <v>2058875.7045726692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Лист3"/>
    </sheetNames>
    <sheetDataSet>
      <sheetData sheetId="0">
        <row r="20">
          <cell r="G20">
            <v>37.71042285714281</v>
          </cell>
        </row>
        <row r="42">
          <cell r="E42">
            <v>4313.2000000000007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"/>
      <sheetName val="разногласия"/>
      <sheetName val="потери 2018"/>
      <sheetName val="2018_до корр."/>
      <sheetName val="разногласия_до корр."/>
      <sheetName val="2018_корректировка"/>
      <sheetName val="разногласия_корректировка"/>
    </sheetNames>
    <sheetDataSet>
      <sheetData sheetId="0"/>
      <sheetData sheetId="1"/>
      <sheetData sheetId="2">
        <row r="8">
          <cell r="AE8">
            <v>2402902.58</v>
          </cell>
        </row>
      </sheetData>
      <sheetData sheetId="3"/>
      <sheetData sheetId="4"/>
      <sheetData sheetId="5" refreshError="1"/>
      <sheetData sheetId="6">
        <row r="73">
          <cell r="K73">
            <v>2.4008236406653625</v>
          </cell>
        </row>
      </sheetData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2018"/>
    </sheetNames>
    <sheetDataSet>
      <sheetData sheetId="0">
        <row r="135">
          <cell r="W135">
            <v>207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  <sheetName val="EE.NET.OBORUD.QV.4.178_v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J34">
            <v>8.0239999999999991</v>
          </cell>
        </row>
        <row r="56">
          <cell r="J56">
            <v>133.44900000000001</v>
          </cell>
          <cell r="K56">
            <v>267.22500000000002</v>
          </cell>
        </row>
        <row r="57">
          <cell r="J57">
            <v>8.0239999999999991</v>
          </cell>
          <cell r="K57">
            <v>15.2456</v>
          </cell>
        </row>
        <row r="58">
          <cell r="J58">
            <v>3.5000000000000003E-2</v>
          </cell>
          <cell r="K58">
            <v>4.9000000000000002E-2</v>
          </cell>
        </row>
        <row r="59">
          <cell r="J59">
            <v>77.190500000000014</v>
          </cell>
          <cell r="K59">
            <v>159.50055000000003</v>
          </cell>
        </row>
        <row r="60">
          <cell r="J60">
            <v>48.1995</v>
          </cell>
          <cell r="K60">
            <v>92.429850000000002</v>
          </cell>
        </row>
      </sheetData>
      <sheetData sheetId="9">
        <row r="24">
          <cell r="J24">
            <v>1</v>
          </cell>
        </row>
        <row r="60">
          <cell r="K60">
            <v>604.70000000000005</v>
          </cell>
        </row>
        <row r="61">
          <cell r="K61">
            <v>139.6</v>
          </cell>
        </row>
        <row r="62">
          <cell r="K62">
            <v>75</v>
          </cell>
        </row>
        <row r="63">
          <cell r="K63">
            <v>390.1</v>
          </cell>
        </row>
        <row r="64">
          <cell r="K64">
            <v>0</v>
          </cell>
        </row>
      </sheetData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7"/>
      <sheetName val="1.8"/>
      <sheetName val="1.9"/>
      <sheetName val="2.1"/>
      <sheetName val="2.2"/>
      <sheetName val="2.3"/>
      <sheetName val="2.4"/>
      <sheetName val="3.1"/>
      <sheetName val="3.2"/>
      <sheetName val="3.3"/>
      <sheetName val="4.1"/>
      <sheetName val="4.2"/>
      <sheetName val="отключения 8.1"/>
      <sheetName val="8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E11">
            <v>0.5891266613452939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утв 2015 ЛО"/>
      <sheetName val="факт 2017"/>
      <sheetName val="1-РТК"/>
      <sheetName val="2-РТК"/>
      <sheetName val="3-РТК"/>
      <sheetName val="4-РТК"/>
      <sheetName val="5-РТК год"/>
    </sheetNames>
    <sheetDataSet>
      <sheetData sheetId="0"/>
      <sheetData sheetId="1"/>
      <sheetData sheetId="2">
        <row r="3">
          <cell r="I3">
            <v>10632.51</v>
          </cell>
        </row>
        <row r="7">
          <cell r="I7">
            <v>8632.93</v>
          </cell>
        </row>
        <row r="8">
          <cell r="I8">
            <v>9209.978390709397</v>
          </cell>
        </row>
        <row r="37">
          <cell r="I37">
            <v>21662.44</v>
          </cell>
        </row>
        <row r="41">
          <cell r="I41">
            <v>14108.04</v>
          </cell>
        </row>
        <row r="56">
          <cell r="I56">
            <v>2150.44</v>
          </cell>
        </row>
        <row r="62">
          <cell r="I62">
            <v>5.86</v>
          </cell>
        </row>
        <row r="69">
          <cell r="I69">
            <v>16264.340000000002</v>
          </cell>
        </row>
        <row r="73">
          <cell r="I73">
            <v>-437.87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J57" sqref="J57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22" t="s">
        <v>71</v>
      </c>
      <c r="C1" s="22"/>
      <c r="D1" s="22"/>
      <c r="E1" s="22"/>
      <c r="F1" s="22"/>
      <c r="G1" s="22"/>
    </row>
    <row r="2" spans="2:8">
      <c r="B2" s="24" t="s">
        <v>72</v>
      </c>
      <c r="C2" s="24"/>
      <c r="D2" s="24"/>
      <c r="E2" s="24"/>
      <c r="F2" s="24"/>
      <c r="G2" s="24"/>
    </row>
    <row r="3" spans="2:8">
      <c r="B3" s="2" t="s">
        <v>136</v>
      </c>
      <c r="C3" s="2">
        <v>7802456200</v>
      </c>
      <c r="D3" s="2"/>
      <c r="E3" s="2"/>
      <c r="F3" s="2"/>
      <c r="G3" s="2"/>
    </row>
    <row r="4" spans="2:8">
      <c r="B4" s="2" t="s">
        <v>137</v>
      </c>
      <c r="C4" s="2">
        <v>780601001</v>
      </c>
      <c r="D4" s="2"/>
      <c r="E4" s="2"/>
      <c r="F4" s="2"/>
      <c r="G4" s="2"/>
    </row>
    <row r="5" spans="2:8">
      <c r="B5" s="1" t="s">
        <v>133</v>
      </c>
      <c r="C5" s="3"/>
    </row>
    <row r="6" spans="2:8" ht="15.75" thickBot="1">
      <c r="C6" s="3"/>
    </row>
    <row r="7" spans="2:8" ht="15.75" thickBot="1">
      <c r="B7" s="25" t="s">
        <v>0</v>
      </c>
      <c r="C7" s="25" t="s">
        <v>1</v>
      </c>
      <c r="D7" s="25" t="s">
        <v>2</v>
      </c>
      <c r="E7" s="27" t="s">
        <v>3</v>
      </c>
      <c r="F7" s="28"/>
      <c r="G7" s="25" t="s">
        <v>4</v>
      </c>
    </row>
    <row r="8" spans="2:8" ht="15.75" thickBot="1">
      <c r="B8" s="26"/>
      <c r="C8" s="26"/>
      <c r="D8" s="26"/>
      <c r="E8" s="4" t="s">
        <v>139</v>
      </c>
      <c r="F8" s="4" t="s">
        <v>94</v>
      </c>
      <c r="G8" s="26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20">
        <f>'[9]1-РТК'!$I$69+'[9]1-РТК'!$I$37</f>
        <v>37926.78</v>
      </c>
      <c r="F10" s="20">
        <f>[2]TDSheet!$G$82/1000</f>
        <v>49112.977789999997</v>
      </c>
      <c r="G10" s="8"/>
      <c r="H10" s="21"/>
    </row>
    <row r="11" spans="2:8" ht="15.75" thickBot="1">
      <c r="B11" s="9" t="s">
        <v>73</v>
      </c>
      <c r="C11" s="6" t="s">
        <v>10</v>
      </c>
      <c r="D11" s="7" t="s">
        <v>9</v>
      </c>
      <c r="E11" s="20">
        <f>'[9]1-РТК'!$I$37</f>
        <v>21662.44</v>
      </c>
      <c r="F11" s="15">
        <f>F10-F25</f>
        <v>31207.213055427328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20">
        <f>'[9]1-РТК'!$I$3</f>
        <v>10632.51</v>
      </c>
      <c r="F12" s="15">
        <f>F13+F15</f>
        <v>20593.735769999996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20">
        <f>'[1]98-э '!$H$24</f>
        <v>1695.2635854680257</v>
      </c>
      <c r="F13" s="20">
        <f>[2]TDSheet!$E$96/1000</f>
        <v>783.08168999999998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6"/>
      <c r="F14" s="15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20">
        <f>'[9]1-РТК'!$I$7</f>
        <v>8632.93</v>
      </c>
      <c r="F15" s="20">
        <f>[2]TDSheet!$E$101/1000</f>
        <v>19810.654079999997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6"/>
      <c r="F16" s="15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20">
        <f>'[9]1-РТК'!$I$8</f>
        <v>9209.978390709397</v>
      </c>
      <c r="F17" s="20">
        <f>[3]зпл!$BG$154/1000</f>
        <v>6962.7571054273321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6"/>
      <c r="F18" s="15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5">
        <f>E11-E12-E17</f>
        <v>1819.9516092906015</v>
      </c>
      <c r="F19" s="15">
        <f>F11-F12-F17</f>
        <v>3650.7201800000003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6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/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5">
        <f>E19</f>
        <v>1819.9516092906015</v>
      </c>
      <c r="F22" s="15">
        <f>F19</f>
        <v>3650.7201800000003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6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6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5">
        <f>'[9]1-РТК'!$I$69</f>
        <v>16264.340000000002</v>
      </c>
      <c r="F25" s="15">
        <f>F28+F29+F31+F34</f>
        <v>17905.764734572669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6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5">
        <f>'[9]1-РТК'!$I$41</f>
        <v>14108.04</v>
      </c>
      <c r="F28" s="20">
        <f>([2]TDSheet!$E$86+[2]TDSheet!$E$87+[2]TDSheet!$E$88+[2]TDSheet!$E$95)/1000</f>
        <v>15653.970859999999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5">
        <f>'[9]1-РТК'!$I$56</f>
        <v>2150.44</v>
      </c>
      <c r="F29" s="20">
        <f>[3]зпл!$BG$155/1000</f>
        <v>2058.8757045726693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6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5">
        <f>'[9]1-РТК'!$I$62</f>
        <v>5.86</v>
      </c>
      <c r="F31" s="20">
        <f>([2]TDSheet!$E$84+[2]TDSheet!$E$85)/1000</f>
        <v>191.26139000000001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/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/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5">
        <v>0</v>
      </c>
      <c r="F34" s="20">
        <f>[2]TDSheet!$E$115/1000</f>
        <v>1.6567799999999999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6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6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6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/>
      <c r="F38" s="8"/>
      <c r="G38" s="8"/>
    </row>
    <row r="39" spans="2:7" ht="77.25" thickBot="1">
      <c r="B39" s="9" t="s">
        <v>92</v>
      </c>
      <c r="C39" s="6" t="s">
        <v>47</v>
      </c>
      <c r="D39" s="7" t="s">
        <v>9</v>
      </c>
      <c r="E39" s="15">
        <f>'[9]1-РТК'!$I$73</f>
        <v>-437.87</v>
      </c>
      <c r="F39" s="19"/>
      <c r="G39" s="16" t="s">
        <v>138</v>
      </c>
    </row>
    <row r="40" spans="2:7" ht="26.25" thickBot="1">
      <c r="B40" s="5" t="s">
        <v>48</v>
      </c>
      <c r="C40" s="6" t="s">
        <v>49</v>
      </c>
      <c r="D40" s="7" t="s">
        <v>9</v>
      </c>
      <c r="E40" s="16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5">
        <f>'[1]98-э '!$H$63</f>
        <v>12100.92</v>
      </c>
      <c r="F41" s="15">
        <f>[2]TDSheet!$E$93/1000</f>
        <v>6919.3382499999998</v>
      </c>
      <c r="G41" s="8"/>
    </row>
    <row r="42" spans="2:7">
      <c r="B42" s="29" t="s">
        <v>73</v>
      </c>
      <c r="C42" s="12" t="s">
        <v>52</v>
      </c>
      <c r="D42" s="31" t="s">
        <v>54</v>
      </c>
      <c r="E42" s="33">
        <f>[4]Свод!$E$42</f>
        <v>4313.2000000000007</v>
      </c>
      <c r="F42" s="33">
        <f>'[5]потери 2018'!$T$73/1000</f>
        <v>0</v>
      </c>
      <c r="G42" s="35"/>
    </row>
    <row r="43" spans="2:7" ht="15.75" thickBot="1">
      <c r="B43" s="30"/>
      <c r="C43" s="6" t="s">
        <v>53</v>
      </c>
      <c r="D43" s="32"/>
      <c r="E43" s="34"/>
      <c r="F43" s="34"/>
      <c r="G43" s="36"/>
    </row>
    <row r="44" spans="2:7">
      <c r="B44" s="29" t="s">
        <v>79</v>
      </c>
      <c r="C44" s="12" t="s">
        <v>52</v>
      </c>
      <c r="D44" s="31" t="s">
        <v>9</v>
      </c>
      <c r="E44" s="33">
        <f>E41</f>
        <v>12100.92</v>
      </c>
      <c r="F44" s="33">
        <f>F41</f>
        <v>6919.3382499999998</v>
      </c>
      <c r="G44" s="35"/>
    </row>
    <row r="45" spans="2:7" ht="51.75" thickBot="1">
      <c r="B45" s="30"/>
      <c r="C45" s="6" t="s">
        <v>55</v>
      </c>
      <c r="D45" s="32"/>
      <c r="E45" s="37"/>
      <c r="F45" s="37"/>
      <c r="G45" s="36"/>
    </row>
    <row r="46" spans="2:7" ht="64.5" thickBot="1">
      <c r="B46" s="5" t="s">
        <v>56</v>
      </c>
      <c r="C46" s="6" t="s">
        <v>57</v>
      </c>
      <c r="D46" s="7" t="s">
        <v>7</v>
      </c>
      <c r="E46" s="16" t="s">
        <v>7</v>
      </c>
      <c r="F46" s="16" t="s">
        <v>7</v>
      </c>
      <c r="G46" s="16" t="s">
        <v>7</v>
      </c>
    </row>
    <row r="47" spans="2:7" ht="39" thickBot="1">
      <c r="B47" s="5">
        <v>1</v>
      </c>
      <c r="C47" s="6" t="s">
        <v>135</v>
      </c>
      <c r="D47" s="7" t="s">
        <v>58</v>
      </c>
      <c r="E47" s="16"/>
      <c r="F47" s="16">
        <f>'[6]декабрь 2018'!$W$135</f>
        <v>207</v>
      </c>
      <c r="G47" s="16" t="s">
        <v>134</v>
      </c>
    </row>
    <row r="48" spans="2:7" ht="26.25" thickBot="1">
      <c r="B48" s="5">
        <v>2</v>
      </c>
      <c r="C48" s="6" t="s">
        <v>59</v>
      </c>
      <c r="D48" s="7" t="s">
        <v>60</v>
      </c>
      <c r="E48" s="16"/>
      <c r="F48" s="18">
        <v>0</v>
      </c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6"/>
      <c r="F49" s="18"/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6"/>
      <c r="F50" s="18"/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6"/>
      <c r="F51" s="18"/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6"/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5"/>
      <c r="F53" s="15">
        <f>[7]П.2.1!$K$56</f>
        <v>267.22500000000002</v>
      </c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5"/>
      <c r="F54" s="15">
        <f>[7]П.2.1!$K$57</f>
        <v>15.2456</v>
      </c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5"/>
      <c r="F55" s="15">
        <f>[7]П.2.1!$K$58</f>
        <v>4.9000000000000002E-2</v>
      </c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5"/>
      <c r="F56" s="15">
        <f>[7]П.2.1!$K$59</f>
        <v>159.50055000000003</v>
      </c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5"/>
      <c r="F57" s="15">
        <f>[7]П.2.1!$K$60</f>
        <v>92.429850000000002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6"/>
      <c r="F58" s="15">
        <f>[7]П.2.2!$K$60</f>
        <v>604.70000000000005</v>
      </c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6"/>
      <c r="F59" s="15">
        <f>[7]П.2.2!$K$61</f>
        <v>139.6</v>
      </c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6"/>
      <c r="F60" s="15">
        <f>[7]П.2.2!$K$62</f>
        <v>75</v>
      </c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6"/>
      <c r="F61" s="15">
        <f>[7]П.2.2!$K$63</f>
        <v>390.1</v>
      </c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6"/>
      <c r="F62" s="15">
        <f>[7]П.2.2!$K$64</f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6"/>
      <c r="F63" s="15">
        <f>[7]П.2.1!$J$56</f>
        <v>133.44900000000001</v>
      </c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6"/>
      <c r="F64" s="15">
        <f>[7]П.2.1!$J$57</f>
        <v>8.0239999999999991</v>
      </c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6"/>
      <c r="F65" s="15">
        <f>[7]П.2.1!$J$58</f>
        <v>3.5000000000000003E-2</v>
      </c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6"/>
      <c r="F66" s="15">
        <f>[7]П.2.1!$J$59</f>
        <v>77.190500000000014</v>
      </c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6"/>
      <c r="F67" s="15">
        <f>[7]П.2.1!$J$60</f>
        <v>48.1995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6"/>
      <c r="F68" s="17">
        <f>'[8]1.9'!$BE$11</f>
        <v>0.5891266613452939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6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6"/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16"/>
      <c r="F71" s="7" t="s">
        <v>7</v>
      </c>
      <c r="G71" s="7" t="s">
        <v>7</v>
      </c>
    </row>
    <row r="73" spans="2:7">
      <c r="B73" s="14" t="s">
        <v>95</v>
      </c>
    </row>
    <row r="74" spans="2:7" ht="60.75" customHeight="1">
      <c r="B74" s="23" t="s">
        <v>96</v>
      </c>
      <c r="C74" s="23"/>
      <c r="D74" s="23"/>
      <c r="E74" s="23"/>
      <c r="F74" s="23"/>
      <c r="G74" s="23"/>
    </row>
    <row r="75" spans="2:7" ht="30.75" customHeight="1">
      <c r="B75" s="23" t="s">
        <v>97</v>
      </c>
      <c r="C75" s="23"/>
      <c r="D75" s="23"/>
      <c r="E75" s="23"/>
      <c r="F75" s="23"/>
      <c r="G75" s="23"/>
    </row>
    <row r="76" spans="2:7" ht="36" customHeight="1">
      <c r="B76" s="23" t="s">
        <v>98</v>
      </c>
      <c r="C76" s="23"/>
      <c r="D76" s="23"/>
      <c r="E76" s="23"/>
      <c r="F76" s="23"/>
      <c r="G76" s="23"/>
    </row>
    <row r="77" spans="2:7" ht="34.5" customHeight="1">
      <c r="B77" s="23" t="s">
        <v>99</v>
      </c>
      <c r="C77" s="23"/>
      <c r="D77" s="23"/>
      <c r="E77" s="23"/>
      <c r="F77" s="23"/>
      <c r="G77" s="23"/>
    </row>
    <row r="78" spans="2:7" ht="30.75" customHeight="1">
      <c r="B78" s="23" t="s">
        <v>100</v>
      </c>
      <c r="C78" s="23"/>
      <c r="D78" s="23"/>
      <c r="E78" s="23"/>
      <c r="F78" s="23"/>
      <c r="G78" s="23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2019-04-02T10:59:14Z</dcterms:modified>
</cp:coreProperties>
</file>